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<sst xmlns="http://schemas.openxmlformats.org/spreadsheetml/2006/main" count="47" uniqueCount="39">
  <si>
    <t>LATITUDE</t>
  </si>
  <si>
    <t>TIME</t>
  </si>
  <si>
    <t>HOUR</t>
  </si>
  <si>
    <t>A.M.</t>
  </si>
  <si>
    <t>P.M.</t>
  </si>
  <si>
    <t>DEGREES</t>
  </si>
  <si>
    <t>Q/S</t>
  </si>
  <si>
    <t>H</t>
  </si>
  <si>
    <t>W</t>
  </si>
  <si>
    <t>A=</t>
  </si>
  <si>
    <t>ø</t>
  </si>
  <si>
    <t>ANGLE - h</t>
  </si>
  <si>
    <t>T24</t>
  </si>
  <si>
    <t>TAN(h)</t>
  </si>
  <si>
    <t>SIN(ø)</t>
  </si>
  <si>
    <t>Y=</t>
  </si>
  <si>
    <t>TAN(h)*SIN(ø)</t>
  </si>
  <si>
    <t>HOUR LINE ANGLE</t>
  </si>
  <si>
    <t>X - DEGREES</t>
  </si>
  <si>
    <t>D=ATAN(Y)</t>
  </si>
  <si>
    <t>HOUR PLANE ANGLE</t>
  </si>
  <si>
    <t>TAN(ø)</t>
  </si>
  <si>
    <t>SIN(X)</t>
  </si>
  <si>
    <t>BLOCK HEIGHT</t>
  </si>
  <si>
    <t>in/mm/cm/etc.</t>
  </si>
  <si>
    <t>DISTANCE FROM HOUR LINE</t>
  </si>
  <si>
    <t>D=H/TAN(HPA)</t>
  </si>
  <si>
    <t>BLOCK HEIGHT-HIGHER</t>
  </si>
  <si>
    <t>HH</t>
  </si>
  <si>
    <t>BLOCK HEIGHT-LOWER</t>
  </si>
  <si>
    <t>GNOMON WIDTH</t>
  </si>
  <si>
    <t>HL</t>
  </si>
  <si>
    <t>(HH-HL)/W</t>
  </si>
  <si>
    <t>Z=</t>
  </si>
  <si>
    <t>ANGULAR DISPLACEMENT</t>
  </si>
  <si>
    <t>FROM HOUR LINE - DEGREES</t>
  </si>
  <si>
    <t>Z/TAN(HPA)</t>
  </si>
  <si>
    <t>Shadow Plane Calculations - Horizontal Sundial</t>
  </si>
  <si>
    <t>AD=ARCSIN(A)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</si>
</sst>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workbookViewId="0" topLeftCell="K1">
      <selection activeCell="R8" sqref="R8"/>
    </sheetView>
  </sheetViews>
  <sheetFormatPr defaultColWidth="9.140625" defaultRowHeight="12.75"/>
  <cols>
    <col min="1" max="1" width="10.7109375" style="0" bestFit="1" customWidth="1"/>
    <col min="2" max="2" width="6.421875" style="0" bestFit="1" customWidth="1"/>
    <col min="3" max="3" width="6.421875" style="0" customWidth="1"/>
    <col min="4" max="4" width="6.421875" style="0" bestFit="1" customWidth="1"/>
    <col min="5" max="5" width="10.421875" style="0" bestFit="1" customWidth="1"/>
    <col min="6" max="6" width="12.421875" style="0" bestFit="1" customWidth="1"/>
    <col min="7" max="7" width="12.00390625" style="0" bestFit="1" customWidth="1"/>
    <col min="8" max="8" width="13.140625" style="0" bestFit="1" customWidth="1"/>
    <col min="9" max="9" width="18.00390625" style="0" bestFit="1" customWidth="1"/>
    <col min="10" max="11" width="12.00390625" style="0" bestFit="1" customWidth="1"/>
    <col min="12" max="12" width="13.8515625" style="0" customWidth="1"/>
    <col min="13" max="13" width="21.28125" style="0" bestFit="1" customWidth="1"/>
    <col min="14" max="14" width="14.7109375" style="0" bestFit="1" customWidth="1"/>
    <col min="15" max="15" width="27.140625" style="0" customWidth="1"/>
    <col min="16" max="16" width="22.57421875" style="0" bestFit="1" customWidth="1"/>
    <col min="17" max="17" width="12.421875" style="0" bestFit="1" customWidth="1"/>
    <col min="18" max="18" width="28.28125" style="0" bestFit="1" customWidth="1"/>
    <col min="19" max="19" width="13.57421875" style="0" customWidth="1"/>
    <col min="20" max="20" width="13.8515625" style="0" bestFit="1" customWidth="1"/>
    <col min="21" max="21" width="28.28125" style="0" bestFit="1" customWidth="1"/>
    <col min="22" max="22" width="12.421875" style="0" bestFit="1" customWidth="1"/>
    <col min="23" max="23" width="10.421875" style="0" bestFit="1" customWidth="1"/>
    <col min="28" max="28" width="12.421875" style="0" bestFit="1" customWidth="1"/>
    <col min="29" max="29" width="10.57421875" style="0" bestFit="1" customWidth="1"/>
    <col min="30" max="30" width="9.28125" style="0" customWidth="1"/>
    <col min="32" max="33" width="12.421875" style="0" bestFit="1" customWidth="1"/>
  </cols>
  <sheetData>
    <row r="1" spans="1:11" s="3" customFormat="1" ht="12.75">
      <c r="A1" s="1"/>
      <c r="B1" s="1"/>
      <c r="C1" s="2" t="s">
        <v>37</v>
      </c>
      <c r="D1" s="2"/>
      <c r="E1" s="2"/>
      <c r="F1" s="2"/>
      <c r="G1" s="2"/>
      <c r="H1" s="2"/>
      <c r="I1" s="1"/>
      <c r="J1" s="1"/>
      <c r="K1" s="1"/>
    </row>
    <row r="2" spans="1:11" s="3" customFormat="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5" spans="1:18" ht="12.75">
      <c r="A5" s="13" t="s">
        <v>0</v>
      </c>
      <c r="B5" s="5" t="s">
        <v>1</v>
      </c>
      <c r="C5" s="5" t="s">
        <v>1</v>
      </c>
      <c r="D5" s="5" t="s">
        <v>1</v>
      </c>
      <c r="E5" s="5" t="s">
        <v>2</v>
      </c>
      <c r="F5" s="17"/>
      <c r="G5" s="17"/>
      <c r="H5" s="17"/>
      <c r="I5" s="10" t="s">
        <v>17</v>
      </c>
      <c r="J5" s="5"/>
      <c r="K5" s="17"/>
      <c r="L5" s="5"/>
      <c r="M5" s="10" t="s">
        <v>20</v>
      </c>
      <c r="N5" s="26" t="s">
        <v>23</v>
      </c>
      <c r="O5" s="25" t="s">
        <v>25</v>
      </c>
      <c r="P5" s="26" t="s">
        <v>27</v>
      </c>
      <c r="Q5" s="5"/>
      <c r="R5" s="10" t="s">
        <v>34</v>
      </c>
    </row>
    <row r="6" spans="1:18" ht="12.75">
      <c r="A6" s="14" t="s">
        <v>10</v>
      </c>
      <c r="B6" s="6"/>
      <c r="C6" s="6"/>
      <c r="D6" s="16"/>
      <c r="E6" s="6" t="s">
        <v>11</v>
      </c>
      <c r="F6" s="16"/>
      <c r="G6" s="16"/>
      <c r="H6" s="6" t="s">
        <v>15</v>
      </c>
      <c r="I6" s="11" t="s">
        <v>18</v>
      </c>
      <c r="J6" s="6"/>
      <c r="K6" s="16"/>
      <c r="L6" s="6"/>
      <c r="M6" s="11" t="s">
        <v>5</v>
      </c>
      <c r="N6" s="27" t="s">
        <v>24</v>
      </c>
      <c r="O6" s="11" t="s">
        <v>24</v>
      </c>
      <c r="P6" s="27" t="s">
        <v>24</v>
      </c>
      <c r="Q6" s="6" t="s">
        <v>9</v>
      </c>
      <c r="R6" s="11" t="s">
        <v>35</v>
      </c>
    </row>
    <row r="7" spans="1:18" ht="12.75">
      <c r="A7" s="15" t="s">
        <v>5</v>
      </c>
      <c r="B7" s="9" t="s">
        <v>3</v>
      </c>
      <c r="C7" s="9" t="s">
        <v>4</v>
      </c>
      <c r="D7" s="9" t="s">
        <v>12</v>
      </c>
      <c r="E7" s="9" t="s">
        <v>5</v>
      </c>
      <c r="F7" s="9" t="s">
        <v>13</v>
      </c>
      <c r="G7" s="9" t="s">
        <v>14</v>
      </c>
      <c r="H7" s="9" t="s">
        <v>16</v>
      </c>
      <c r="I7" s="12" t="s">
        <v>19</v>
      </c>
      <c r="J7" s="9" t="s">
        <v>21</v>
      </c>
      <c r="K7" s="9" t="s">
        <v>22</v>
      </c>
      <c r="L7" s="9" t="s">
        <v>6</v>
      </c>
      <c r="M7" s="12"/>
      <c r="N7" s="15" t="s">
        <v>7</v>
      </c>
      <c r="O7" s="12" t="s">
        <v>26</v>
      </c>
      <c r="P7" s="15" t="s">
        <v>28</v>
      </c>
      <c r="Q7" s="9" t="s">
        <v>36</v>
      </c>
      <c r="R7" s="12" t="s">
        <v>38</v>
      </c>
    </row>
    <row r="8" spans="1:18" ht="12.75">
      <c r="A8" s="18">
        <v>50.14</v>
      </c>
      <c r="B8" s="5"/>
      <c r="C8" s="21">
        <v>0.5</v>
      </c>
      <c r="D8" s="7">
        <v>12</v>
      </c>
      <c r="E8" s="7">
        <f aca="true" t="shared" si="0" ref="E8:E13">(D8-12)*15</f>
        <v>0</v>
      </c>
      <c r="F8" s="17">
        <f>TAN(E8*PI()/180)</f>
        <v>0</v>
      </c>
      <c r="G8" s="24">
        <f>SIN(RADIANS(A8))</f>
        <v>0.7676127811476987</v>
      </c>
      <c r="H8" s="17">
        <f>F8*G8</f>
        <v>0</v>
      </c>
      <c r="I8" s="5">
        <f>DEGREES(ATAN(H8))</f>
        <v>0</v>
      </c>
      <c r="J8" s="24">
        <f>TAN(RADIANS(A8))</f>
        <v>1.1976847273117124</v>
      </c>
      <c r="K8" s="17">
        <f>SIN(RADIANS(I8))</f>
        <v>0</v>
      </c>
      <c r="L8" s="17"/>
      <c r="M8" s="5">
        <v>90</v>
      </c>
      <c r="N8" s="31">
        <v>1</v>
      </c>
      <c r="O8" s="5">
        <v>0</v>
      </c>
      <c r="P8" s="18">
        <v>2</v>
      </c>
      <c r="Q8" s="17">
        <v>0</v>
      </c>
      <c r="R8" s="5">
        <v>0</v>
      </c>
    </row>
    <row r="9" spans="2:18" ht="12.75">
      <c r="B9" s="19">
        <v>0.4895833333333333</v>
      </c>
      <c r="C9" s="19">
        <v>0.5104166666666666</v>
      </c>
      <c r="D9" s="8">
        <v>12.25</v>
      </c>
      <c r="E9" s="8">
        <f t="shared" si="0"/>
        <v>3.75</v>
      </c>
      <c r="F9" s="16">
        <f>TAN(E9*PI()/180)</f>
        <v>0.06554346281523822</v>
      </c>
      <c r="H9" s="16">
        <f>F9*G8</f>
        <v>0.05031199977765578</v>
      </c>
      <c r="I9" s="6">
        <f>DEGREES(ATAN(H9))</f>
        <v>2.8802366393004837</v>
      </c>
      <c r="K9" s="16">
        <f>SIN(RADIANS(I9))</f>
        <v>0.05024844309773442</v>
      </c>
      <c r="L9" s="16">
        <f>J8/K9</f>
        <v>23.835260427515873</v>
      </c>
      <c r="M9" s="6">
        <f aca="true" t="shared" si="1" ref="M9:M32">DEGREES(ATAN(L9))</f>
        <v>87.59758455572825</v>
      </c>
      <c r="O9" s="6">
        <f>N8/TAN(RADIANS(M9))</f>
        <v>0.04195464962680166</v>
      </c>
      <c r="P9" s="28" t="s">
        <v>29</v>
      </c>
      <c r="Q9" s="16">
        <f>P19/TAN(RADIANS(M9))</f>
        <v>0.008390929925360334</v>
      </c>
      <c r="R9" s="6">
        <f aca="true" t="shared" si="2" ref="R9:R32">DEGREES(ASIN(Q9))</f>
        <v>0.48077051268379123</v>
      </c>
    </row>
    <row r="10" spans="2:18" ht="12.75">
      <c r="B10" s="19">
        <v>0.4791666666666667</v>
      </c>
      <c r="C10" s="19">
        <v>0.5208333333333334</v>
      </c>
      <c r="D10" s="8">
        <v>12.5</v>
      </c>
      <c r="E10" s="8">
        <f t="shared" si="0"/>
        <v>7.5</v>
      </c>
      <c r="F10" s="16">
        <f>TAN(E10*PI()/180)</f>
        <v>0.13165249758739583</v>
      </c>
      <c r="H10" s="16">
        <f>F10*G8</f>
        <v>0.1010581398181016</v>
      </c>
      <c r="I10" s="6">
        <f>DEGREES(ATAN(H10))</f>
        <v>5.770613506352182</v>
      </c>
      <c r="K10" s="16">
        <f>SIN(RADIANS(I10))</f>
        <v>0.10054601848247681</v>
      </c>
      <c r="L10" s="16">
        <f>J8/K10</f>
        <v>11.911806607443587</v>
      </c>
      <c r="M10" s="6">
        <f t="shared" si="1"/>
        <v>85.2012530599322</v>
      </c>
      <c r="O10" s="6">
        <f>N8/TAN(RADIANS(M10))</f>
        <v>0.08395032197509902</v>
      </c>
      <c r="P10" s="29" t="s">
        <v>24</v>
      </c>
      <c r="Q10" s="16">
        <f>P19/TAN(RADIANS(M10))</f>
        <v>0.016790064395019805</v>
      </c>
      <c r="R10" s="6">
        <f t="shared" si="2"/>
        <v>0.9620450322849483</v>
      </c>
    </row>
    <row r="11" spans="2:18" ht="12.75">
      <c r="B11" s="19">
        <v>0.46875</v>
      </c>
      <c r="C11" s="19">
        <v>0.53125</v>
      </c>
      <c r="D11" s="8">
        <v>12.75</v>
      </c>
      <c r="E11" s="8">
        <f t="shared" si="0"/>
        <v>11.25</v>
      </c>
      <c r="F11" s="16">
        <f>TAN(E11*PI()/180)</f>
        <v>0.198912367379658</v>
      </c>
      <c r="H11" s="16">
        <f>F11*G8</f>
        <v>0.15268767552897206</v>
      </c>
      <c r="I11" s="6">
        <f>DEGREES(ATAN(H11))</f>
        <v>8.681309784083497</v>
      </c>
      <c r="K11" s="16">
        <f>SIN(RADIANS(I11))</f>
        <v>0.1509383597603607</v>
      </c>
      <c r="L11" s="16">
        <f>J8/K11</f>
        <v>7.934926079846319</v>
      </c>
      <c r="M11" s="6">
        <f t="shared" si="1"/>
        <v>82.81715961402892</v>
      </c>
      <c r="O11" s="6">
        <f>N8/TAN(RADIANS(M11))</f>
        <v>0.12602511856283932</v>
      </c>
      <c r="P11" s="30" t="s">
        <v>31</v>
      </c>
      <c r="Q11" s="16">
        <f>P19/TAN(RADIANS(M11))</f>
        <v>0.025205023712567862</v>
      </c>
      <c r="R11" s="6">
        <f t="shared" si="2"/>
        <v>1.4442944338697716</v>
      </c>
    </row>
    <row r="12" spans="2:18" ht="12.75">
      <c r="B12" s="19">
        <v>0.4583333333333333</v>
      </c>
      <c r="C12" s="19">
        <v>0.041666666666666664</v>
      </c>
      <c r="D12" s="8">
        <v>13</v>
      </c>
      <c r="E12" s="8">
        <f t="shared" si="0"/>
        <v>15</v>
      </c>
      <c r="F12" s="16">
        <f>TAN(E12*PI()/180)</f>
        <v>0.2679491924311227</v>
      </c>
      <c r="H12" s="16">
        <f>F12*G8</f>
        <v>0.205681224808334</v>
      </c>
      <c r="I12" s="6">
        <f>DEGREES(ATAN(H12))</f>
        <v>11.622578369117898</v>
      </c>
      <c r="K12" s="16">
        <f>SIN(RADIANS(I12))</f>
        <v>0.20146392368656466</v>
      </c>
      <c r="L12" s="16">
        <f>J8/K12</f>
        <v>5.944909169817704</v>
      </c>
      <c r="M12" s="6">
        <f t="shared" si="1"/>
        <v>80.4515988010847</v>
      </c>
      <c r="O12" s="6">
        <f>N8/TAN(RADIANS(M12))</f>
        <v>0.16821114863739195</v>
      </c>
      <c r="P12" s="31">
        <v>1</v>
      </c>
      <c r="Q12" s="16">
        <f>P19/TAN(RADIANS(M12))</f>
        <v>0.03364222972747839</v>
      </c>
      <c r="R12" s="6">
        <f t="shared" si="2"/>
        <v>1.927921563631635</v>
      </c>
    </row>
    <row r="13" spans="2:18" ht="12.75">
      <c r="B13" s="19">
        <v>0.4479166666666667</v>
      </c>
      <c r="C13" s="19">
        <v>0.052083333333333336</v>
      </c>
      <c r="D13" s="8">
        <v>13.25</v>
      </c>
      <c r="E13" s="8">
        <f t="shared" si="0"/>
        <v>18.75</v>
      </c>
      <c r="F13" s="16">
        <f>TAN(E13*PI()/180)</f>
        <v>0.3394542588633758</v>
      </c>
      <c r="H13" s="16">
        <f>F13*G8</f>
        <v>0.2605694277185468</v>
      </c>
      <c r="I13" s="6">
        <f>DEGREES(ATAN(H13))</f>
        <v>14.604771910016506</v>
      </c>
      <c r="K13" s="16">
        <f>SIN(RADIANS(I13))</f>
        <v>0.25214995355096165</v>
      </c>
      <c r="L13" s="16">
        <f>J8/K13</f>
        <v>4.749890731467655</v>
      </c>
      <c r="M13" s="6">
        <f t="shared" si="1"/>
        <v>78.11107625157005</v>
      </c>
      <c r="O13" s="6">
        <f>N8/TAN(RADIANS(M13))</f>
        <v>0.21053115882752382</v>
      </c>
      <c r="P13" s="28" t="s">
        <v>30</v>
      </c>
      <c r="Q13" s="16">
        <f>P19/TAN(RADIANS(M13))</f>
        <v>0.042106231765504765</v>
      </c>
      <c r="R13" s="6">
        <f t="shared" si="2"/>
        <v>2.413222810991262</v>
      </c>
    </row>
    <row r="14" spans="2:18" ht="12.75">
      <c r="B14" s="19">
        <v>0.4375</v>
      </c>
      <c r="C14" s="19">
        <v>0.0625</v>
      </c>
      <c r="D14" s="8">
        <v>13.5</v>
      </c>
      <c r="E14" s="8">
        <v>22.5</v>
      </c>
      <c r="F14" s="16">
        <f>TAN(E14*PI()/180)</f>
        <v>0.41421356237309503</v>
      </c>
      <c r="H14" s="16">
        <f>F14*G8</f>
        <v>0.31795562460230725</v>
      </c>
      <c r="I14" s="6">
        <f>DEGREES(ATAN(H14))</f>
        <v>17.6383549523685</v>
      </c>
      <c r="K14" s="16">
        <f>SIN(RADIANS(I14))</f>
        <v>0.30300790804387184</v>
      </c>
      <c r="L14" s="16">
        <f>J8/K14</f>
        <v>3.9526517147476636</v>
      </c>
      <c r="M14" s="6">
        <f t="shared" si="1"/>
        <v>75.8023792682328</v>
      </c>
      <c r="O14" s="6">
        <f>N8/TAN(RADIANS(M14))</f>
        <v>0.2529947165010565</v>
      </c>
      <c r="P14" s="29" t="s">
        <v>24</v>
      </c>
      <c r="Q14" s="16">
        <f>P19/TAN(RADIANS(M14))</f>
        <v>0.0505989433002113</v>
      </c>
      <c r="R14" s="6">
        <f t="shared" si="2"/>
        <v>2.900344400476274</v>
      </c>
    </row>
    <row r="15" spans="2:18" ht="12.75">
      <c r="B15" s="19">
        <v>0.4270833333333333</v>
      </c>
      <c r="C15" s="19">
        <v>0.07291666666666667</v>
      </c>
      <c r="D15" s="8">
        <v>13.75</v>
      </c>
      <c r="E15" s="8">
        <v>26.25</v>
      </c>
      <c r="F15" s="16">
        <f>TAN(E15*PI()/180)</f>
        <v>0.4931454260313041</v>
      </c>
      <c r="H15" s="16">
        <f>F15*G8</f>
        <v>0.37854473198615607</v>
      </c>
      <c r="I15" s="6">
        <f>DEGREES(ATAN(H15))</f>
        <v>20.733896062249823</v>
      </c>
      <c r="K15" s="16">
        <f>SIN(RADIANS(I15))</f>
        <v>0.35402818860558044</v>
      </c>
      <c r="L15" s="16">
        <f>J8/K15</f>
        <v>3.3830208041598686</v>
      </c>
      <c r="M15" s="6">
        <f t="shared" si="1"/>
        <v>73.53264694827963</v>
      </c>
      <c r="O15" s="6">
        <f>N8/TAN(RADIANS(M15))</f>
        <v>0.2955938073955584</v>
      </c>
      <c r="P15" s="30" t="s">
        <v>8</v>
      </c>
      <c r="Q15" s="16">
        <f>P19/TAN(RADIANS(M15))</f>
        <v>0.05911876147911169</v>
      </c>
      <c r="R15" s="6">
        <f t="shared" si="2"/>
        <v>3.38923172459635</v>
      </c>
    </row>
    <row r="16" spans="2:18" ht="12.75">
      <c r="B16" s="19">
        <v>0.4166666666666667</v>
      </c>
      <c r="C16" s="19">
        <v>0.08333333333333333</v>
      </c>
      <c r="D16" s="8">
        <v>14</v>
      </c>
      <c r="E16" s="8">
        <v>30</v>
      </c>
      <c r="F16" s="16">
        <f>TAN(E16*PI()/180)</f>
        <v>0.5773502691896257</v>
      </c>
      <c r="H16" s="16">
        <f>F16*G8</f>
        <v>0.44318144582902114</v>
      </c>
      <c r="I16" s="6">
        <f>DEGREES(ATAN(H16))</f>
        <v>23.902032579126715</v>
      </c>
      <c r="K16" s="16">
        <f>SIN(RADIANS(I16))</f>
        <v>0.4051740198650693</v>
      </c>
      <c r="L16" s="16">
        <f>J8/K16</f>
        <v>2.955976120360739</v>
      </c>
      <c r="M16" s="6">
        <f t="shared" si="1"/>
        <v>71.30943868431733</v>
      </c>
      <c r="O16" s="6">
        <f>N8/TAN(RADIANS(M16))</f>
        <v>0.3382977261257317</v>
      </c>
      <c r="P16" s="18">
        <v>5</v>
      </c>
      <c r="Q16" s="16">
        <f>P19/TAN(RADIANS(M16))</f>
        <v>0.06765954522514635</v>
      </c>
      <c r="R16" s="6">
        <f t="shared" si="2"/>
        <v>3.8795702253390845</v>
      </c>
    </row>
    <row r="17" spans="2:18" ht="12.75">
      <c r="B17" s="19">
        <v>0.40625</v>
      </c>
      <c r="C17" s="19">
        <v>0.09375</v>
      </c>
      <c r="D17" s="8">
        <v>14.25</v>
      </c>
      <c r="E17" s="8">
        <v>33.75</v>
      </c>
      <c r="F17" s="16">
        <f>TAN(E17*PI()/180)</f>
        <v>0.6681786379192989</v>
      </c>
      <c r="H17" s="16">
        <f>F17*G8</f>
        <v>0.5129024625567142</v>
      </c>
      <c r="I17" s="6">
        <f>DEGREES(ATAN(H17))</f>
        <v>27.153399254389093</v>
      </c>
      <c r="K17" s="16">
        <f>SIN(RADIANS(I17))</f>
        <v>0.4563743811986283</v>
      </c>
      <c r="L17" s="16">
        <f>J8/K17</f>
        <v>2.6243469761954996</v>
      </c>
      <c r="M17" s="6">
        <f t="shared" si="1"/>
        <v>69.14079916274994</v>
      </c>
      <c r="O17" s="6">
        <f>N8/TAN(RADIANS(M17))</f>
        <v>0.38104717442877695</v>
      </c>
      <c r="P17" s="32" t="s">
        <v>33</v>
      </c>
      <c r="Q17" s="16">
        <f>P19/TAN(RADIANS(M17))</f>
        <v>0.07620943488575539</v>
      </c>
      <c r="R17" s="6">
        <f t="shared" si="2"/>
        <v>4.3707167257857416</v>
      </c>
    </row>
    <row r="18" spans="2:18" ht="12.75">
      <c r="B18" s="19">
        <v>0.3958333333333333</v>
      </c>
      <c r="C18" s="19">
        <v>0.10416666666666667</v>
      </c>
      <c r="D18" s="8">
        <v>14.5</v>
      </c>
      <c r="E18" s="8">
        <v>37.5</v>
      </c>
      <c r="F18" s="16">
        <f>TAN(E18*PI()/180)</f>
        <v>0.7673269879789604</v>
      </c>
      <c r="H18" s="16">
        <f>F18*G8</f>
        <v>0.5890100032922165</v>
      </c>
      <c r="I18" s="6">
        <f>DEGREES(ATAN(H18))</f>
        <v>30.49851063557941</v>
      </c>
      <c r="K18" s="16">
        <f>SIN(RADIANS(I18))</f>
        <v>0.5075159653312323</v>
      </c>
      <c r="L18" s="16">
        <f>J8/K18</f>
        <v>2.359895666592555</v>
      </c>
      <c r="M18" s="6">
        <f t="shared" si="1"/>
        <v>67.03531697790035</v>
      </c>
      <c r="O18" s="6">
        <f>N8/TAN(RADIANS(M18))</f>
        <v>0.4237475470446946</v>
      </c>
      <c r="P18" s="33" t="s">
        <v>32</v>
      </c>
      <c r="Q18" s="16">
        <f>P19/TAN(RADIANS(M18))</f>
        <v>0.08474950940893891</v>
      </c>
      <c r="R18" s="6">
        <f t="shared" si="2"/>
        <v>4.86162084080214</v>
      </c>
    </row>
    <row r="19" spans="2:18" ht="12.75">
      <c r="B19" s="19">
        <v>0.3854166666666667</v>
      </c>
      <c r="C19" s="19">
        <v>0.11458333333333333</v>
      </c>
      <c r="D19" s="8">
        <v>14.75</v>
      </c>
      <c r="E19" s="8">
        <v>41.25</v>
      </c>
      <c r="F19" s="16">
        <f>TAN(E19*PI()/180)</f>
        <v>0.8769764629927568</v>
      </c>
      <c r="H19" s="16">
        <f>F19*G8</f>
        <v>0.6731783417589419</v>
      </c>
      <c r="I19" s="6">
        <f>DEGREES(ATAN(H19))</f>
        <v>33.94758595940294</v>
      </c>
      <c r="K19" s="16">
        <f>SIN(RADIANS(I19))</f>
        <v>0.5584342680276255</v>
      </c>
      <c r="L19" s="16">
        <f>J8/K19</f>
        <v>2.144719255037664</v>
      </c>
      <c r="M19" s="6">
        <f t="shared" si="1"/>
        <v>65.00217272345711</v>
      </c>
      <c r="O19" s="6">
        <f>N8/TAN(RADIANS(M19))</f>
        <v>0.4662614921049133</v>
      </c>
      <c r="P19" s="18">
        <f>(P8-P12)/P16</f>
        <v>0.2</v>
      </c>
      <c r="Q19" s="16">
        <f>P19/TAN(RADIANS(M19))</f>
        <v>0.09325229842098266</v>
      </c>
      <c r="R19" s="6">
        <f t="shared" si="2"/>
        <v>5.350737316614988</v>
      </c>
    </row>
    <row r="20" spans="2:18" ht="12.75">
      <c r="B20" s="19">
        <v>0.375</v>
      </c>
      <c r="C20" s="19">
        <v>0.125</v>
      </c>
      <c r="D20" s="8">
        <v>15</v>
      </c>
      <c r="E20" s="8">
        <v>45</v>
      </c>
      <c r="F20" s="16">
        <f>TAN(E20*PI()/180)</f>
        <v>0.9999999999999999</v>
      </c>
      <c r="H20" s="16">
        <f>F20*G8</f>
        <v>0.7676127811476986</v>
      </c>
      <c r="I20" s="6">
        <f>DEGREES(ATAN(H20))</f>
        <v>37.51030499630077</v>
      </c>
      <c r="K20" s="16">
        <f>SIN(RADIANS(I20))</f>
        <v>0.6089041086112678</v>
      </c>
      <c r="L20" s="16">
        <f>J8/K20</f>
        <v>1.96695129885604</v>
      </c>
      <c r="M20" s="6">
        <f t="shared" si="1"/>
        <v>63.051170923411135</v>
      </c>
      <c r="O20" s="6">
        <f>N8/TAN(RADIANS(M20))</f>
        <v>0.5084009962939043</v>
      </c>
      <c r="Q20" s="16">
        <f>P19/TAN(RADIANS(M20))</f>
        <v>0.10168019925878087</v>
      </c>
      <c r="R20" s="6">
        <f t="shared" si="2"/>
        <v>5.835932043319038</v>
      </c>
    </row>
    <row r="21" spans="2:18" ht="12.75">
      <c r="B21" s="19">
        <v>0.3645833333333333</v>
      </c>
      <c r="C21" s="19">
        <v>0.13541666666666666</v>
      </c>
      <c r="D21" s="8">
        <v>15.25</v>
      </c>
      <c r="E21" s="8">
        <v>48.75</v>
      </c>
      <c r="F21" s="16">
        <f>TAN(E21*PI()/180)</f>
        <v>1.1402814581675482</v>
      </c>
      <c r="H21" s="16">
        <f>F21*G8</f>
        <v>0.8752946213951449</v>
      </c>
      <c r="I21" s="6">
        <f>DEGREES(ATAN(H21))</f>
        <v>41.19548444246315</v>
      </c>
      <c r="K21" s="16">
        <f>SIN(RADIANS(I21))</f>
        <v>0.6586301592409487</v>
      </c>
      <c r="L21" s="16">
        <f>J8/K21</f>
        <v>1.818448047827035</v>
      </c>
      <c r="M21" s="6">
        <f t="shared" si="1"/>
        <v>61.19274849612131</v>
      </c>
      <c r="O21" s="6">
        <f>N8/TAN(RADIANS(M21))</f>
        <v>0.5499194773229601</v>
      </c>
      <c r="Q21" s="16">
        <f>P19/TAN(RADIANS(M21))</f>
        <v>0.10998389546459203</v>
      </c>
      <c r="R21" s="6">
        <f t="shared" si="2"/>
        <v>6.31438721463506</v>
      </c>
    </row>
    <row r="22" spans="2:18" ht="12.75">
      <c r="B22" s="19">
        <v>0.3541666666666667</v>
      </c>
      <c r="C22" s="19">
        <v>0.14583333333333334</v>
      </c>
      <c r="D22" s="8">
        <v>15.5</v>
      </c>
      <c r="E22" s="8">
        <v>52.5</v>
      </c>
      <c r="F22" s="16">
        <f>TAN(E22*PI()/180)</f>
        <v>1.3032253728412058</v>
      </c>
      <c r="H22" s="16">
        <f>F22*G8</f>
        <v>1.0003724529088844</v>
      </c>
      <c r="I22" s="6">
        <f>DEGREES(ATAN(H22))</f>
        <v>45.010668003085534</v>
      </c>
      <c r="K22" s="16">
        <f>SIN(RADIANS(I22))</f>
        <v>0.7072384263981647</v>
      </c>
      <c r="L22" s="16">
        <f>J8/K22</f>
        <v>1.6934667045897103</v>
      </c>
      <c r="M22" s="6">
        <f t="shared" si="1"/>
        <v>59.437950778681426</v>
      </c>
      <c r="O22" s="6">
        <f>N8/TAN(RADIANS(M22))</f>
        <v>0.5905046714468931</v>
      </c>
      <c r="Q22" s="16">
        <f>P19/TAN(RADIANS(M22))</f>
        <v>0.11810093428937864</v>
      </c>
      <c r="R22" s="6">
        <f t="shared" si="2"/>
        <v>6.782514745525401</v>
      </c>
    </row>
    <row r="23" spans="2:18" ht="12.75">
      <c r="B23" s="19">
        <v>0.34375</v>
      </c>
      <c r="C23" s="19">
        <v>0.15625</v>
      </c>
      <c r="D23" s="8">
        <v>15.75</v>
      </c>
      <c r="E23" s="8">
        <v>56.25</v>
      </c>
      <c r="F23" s="16">
        <f>TAN(E23*PI()/180)</f>
        <v>1.496605762665489</v>
      </c>
      <c r="H23" s="16">
        <f>F23*G8</f>
        <v>1.1488137117613286</v>
      </c>
      <c r="I23" s="6">
        <f>DEGREES(ATAN(H23))</f>
        <v>48.96163032041843</v>
      </c>
      <c r="K23" s="16">
        <f>SIN(RADIANS(I23))</f>
        <v>0.7542700632233339</v>
      </c>
      <c r="L23" s="16">
        <f>J8/K23</f>
        <v>1.5878725481871427</v>
      </c>
      <c r="M23" s="6">
        <f t="shared" si="1"/>
        <v>57.79836478446071</v>
      </c>
      <c r="O23" s="6">
        <f>N8/TAN(RADIANS(M23))</f>
        <v>0.6297734671096173</v>
      </c>
      <c r="Q23" s="16">
        <f>P19/TAN(RADIANS(M23))</f>
        <v>0.12595469342192347</v>
      </c>
      <c r="R23" s="6">
        <f t="shared" si="2"/>
        <v>7.23589145308539</v>
      </c>
    </row>
    <row r="24" spans="2:18" ht="12.75">
      <c r="B24" s="19">
        <v>0.3333333333333333</v>
      </c>
      <c r="C24" s="19">
        <v>0.16666666666666666</v>
      </c>
      <c r="D24" s="8">
        <v>16</v>
      </c>
      <c r="E24" s="8">
        <v>60</v>
      </c>
      <c r="F24" s="16">
        <f>TAN(E24*PI()/180)</f>
        <v>1.7320508075688767</v>
      </c>
      <c r="H24" s="16">
        <f>F24*G8</f>
        <v>1.329544337487063</v>
      </c>
      <c r="I24" s="6">
        <f>DEGREES(ATAN(H24))</f>
        <v>53.051806355050054</v>
      </c>
      <c r="K24" s="16">
        <f>SIN(RADIANS(I24))</f>
        <v>0.7991793395159594</v>
      </c>
      <c r="L24" s="16">
        <f>J8/K24</f>
        <v>1.49864325576424</v>
      </c>
      <c r="M24" s="6">
        <f t="shared" si="1"/>
        <v>56.28599880575374</v>
      </c>
      <c r="O24" s="6">
        <f>N8/TAN(RADIANS(M24))</f>
        <v>0.6672702100074145</v>
      </c>
      <c r="Q24" s="16">
        <f>P19/TAN(RADIANS(M24))</f>
        <v>0.1334540420014829</v>
      </c>
      <c r="R24" s="6">
        <f t="shared" si="2"/>
        <v>7.669234123634153</v>
      </c>
    </row>
    <row r="25" spans="2:18" ht="12.75">
      <c r="B25" s="19">
        <v>0.3229166666666667</v>
      </c>
      <c r="C25" s="19">
        <v>0.17708333333333334</v>
      </c>
      <c r="D25" s="8">
        <v>16.25</v>
      </c>
      <c r="E25" s="8">
        <v>63.75</v>
      </c>
      <c r="F25" s="16">
        <f>TAN(E25*PI()/180)</f>
        <v>2.027799401989225</v>
      </c>
      <c r="H25" s="16">
        <f>F25*G8</f>
        <v>1.5565647385705892</v>
      </c>
      <c r="I25" s="6">
        <f>DEGREES(ATAN(H25))</f>
        <v>57.28167418630576</v>
      </c>
      <c r="K25" s="16">
        <f>SIN(RADIANS(I25))</f>
        <v>0.8413379453139066</v>
      </c>
      <c r="L25" s="16">
        <f>J8/K25</f>
        <v>1.4235477360584887</v>
      </c>
      <c r="M25" s="6">
        <f t="shared" si="1"/>
        <v>54.91309835498555</v>
      </c>
      <c r="O25" s="6">
        <f>N8/TAN(RADIANS(M25))</f>
        <v>0.7024702963377923</v>
      </c>
      <c r="Q25" s="16">
        <f>P19/TAN(RADIANS(M25))</f>
        <v>0.14049405926755848</v>
      </c>
      <c r="R25" s="6">
        <f t="shared" si="2"/>
        <v>8.076436327281057</v>
      </c>
    </row>
    <row r="26" spans="2:18" ht="12.75">
      <c r="B26" s="19">
        <v>0.3125</v>
      </c>
      <c r="C26" s="19">
        <v>0.1875</v>
      </c>
      <c r="D26" s="8">
        <v>16.5</v>
      </c>
      <c r="E26" s="8">
        <v>67.5</v>
      </c>
      <c r="F26" s="16">
        <f>TAN(E26*PI()/180)</f>
        <v>2.414213562373095</v>
      </c>
      <c r="H26" s="16">
        <f>F26*G8</f>
        <v>1.8531811868977046</v>
      </c>
      <c r="I26" s="6">
        <f>DEGREES(ATAN(H26))</f>
        <v>61.64813972437116</v>
      </c>
      <c r="K26" s="16">
        <f>SIN(RADIANS(I26))</f>
        <v>0.8800478802210012</v>
      </c>
      <c r="L26" s="16">
        <f>J8/K26</f>
        <v>1.360931324567187</v>
      </c>
      <c r="M26" s="6">
        <f t="shared" si="1"/>
        <v>53.69189150212053</v>
      </c>
      <c r="O26" s="6">
        <f>N8/TAN(RADIANS(M26))</f>
        <v>0.7347909346697028</v>
      </c>
      <c r="Q26" s="16">
        <f>P19/TAN(RADIANS(M26))</f>
        <v>0.14695818693394055</v>
      </c>
      <c r="R26" s="6">
        <f t="shared" si="2"/>
        <v>8.450689948120864</v>
      </c>
    </row>
    <row r="27" spans="2:18" ht="12.75">
      <c r="B27" s="19">
        <v>0.3020833333333333</v>
      </c>
      <c r="C27" s="19">
        <v>0.19791666666666666</v>
      </c>
      <c r="D27" s="8">
        <v>16.75</v>
      </c>
      <c r="E27" s="8">
        <v>71.25</v>
      </c>
      <c r="F27" s="16">
        <f>TAN(E27*PI()/180)</f>
        <v>2.9459050045457884</v>
      </c>
      <c r="H27" s="16">
        <f>F27*G8</f>
        <v>2.261314333536317</v>
      </c>
      <c r="I27" s="6">
        <f>DEGREES(ATAN(H27))</f>
        <v>66.14399383839374</v>
      </c>
      <c r="K27" s="16">
        <f>SIN(RADIANS(I27))</f>
        <v>0.9145647685279449</v>
      </c>
      <c r="L27" s="16">
        <f>J8/K27</f>
        <v>1.3095679699530396</v>
      </c>
      <c r="M27" s="6">
        <f t="shared" si="1"/>
        <v>52.63426255396649</v>
      </c>
      <c r="O27" s="6">
        <f>N8/TAN(RADIANS(M27))</f>
        <v>0.7636106127701486</v>
      </c>
      <c r="Q27" s="16">
        <f>P19/TAN(RADIANS(M27))</f>
        <v>0.15272212255402973</v>
      </c>
      <c r="R27" s="6">
        <f t="shared" si="2"/>
        <v>8.784710647756796</v>
      </c>
    </row>
    <row r="28" spans="2:18" ht="12.75">
      <c r="B28" s="19">
        <v>0.2916666666666667</v>
      </c>
      <c r="C28" s="19">
        <v>0.20833333333333334</v>
      </c>
      <c r="D28" s="8">
        <v>17</v>
      </c>
      <c r="E28" s="8">
        <v>75</v>
      </c>
      <c r="F28" s="16">
        <f>TAN(E28*PI()/180)</f>
        <v>3.7320508075688776</v>
      </c>
      <c r="H28" s="16">
        <f>F28*G8</f>
        <v>2.864769899782461</v>
      </c>
      <c r="I28" s="6">
        <f>DEGREES(ATAN(H28))</f>
        <v>70.75753075935393</v>
      </c>
      <c r="K28" s="16">
        <f>SIN(RADIANS(I28))</f>
        <v>0.9441323456374529</v>
      </c>
      <c r="L28" s="16">
        <f>J8/K28</f>
        <v>1.2685559740070844</v>
      </c>
      <c r="M28" s="6">
        <f t="shared" si="1"/>
        <v>51.75136195655143</v>
      </c>
      <c r="O28" s="6">
        <f>N8/TAN(RADIANS(M28))</f>
        <v>0.7882978918472346</v>
      </c>
      <c r="Q28" s="16">
        <f>P19/TAN(RADIANS(M28))</f>
        <v>0.15765957836944694</v>
      </c>
      <c r="R28" s="6">
        <f t="shared" si="2"/>
        <v>9.071075798631677</v>
      </c>
    </row>
    <row r="29" spans="2:18" ht="12.75">
      <c r="B29" s="19">
        <v>0.28125</v>
      </c>
      <c r="C29" s="19">
        <v>0.21875</v>
      </c>
      <c r="D29" s="8">
        <v>17.25</v>
      </c>
      <c r="E29" s="8">
        <v>78.75</v>
      </c>
      <c r="F29" s="16">
        <f>TAN(E29*PI()/180)</f>
        <v>5.027339492125846</v>
      </c>
      <c r="H29" s="16">
        <f>F29*G8</f>
        <v>3.85905004932438</v>
      </c>
      <c r="I29" s="6">
        <f>DEGREES(ATAN(H29))</f>
        <v>75.4724240318088</v>
      </c>
      <c r="K29" s="16">
        <f>SIN(RADIANS(I29))</f>
        <v>0.9680270224986621</v>
      </c>
      <c r="L29" s="16">
        <f>J8/K29</f>
        <v>1.2372430722236039</v>
      </c>
      <c r="M29" s="6">
        <f t="shared" si="1"/>
        <v>51.05317169726536</v>
      </c>
      <c r="O29" s="6">
        <f>N8/TAN(RADIANS(M29))</f>
        <v>0.8082486153693108</v>
      </c>
      <c r="Q29" s="16">
        <f>P19/TAN(RADIANS(M29))</f>
        <v>0.16164972307386216</v>
      </c>
      <c r="R29" s="6">
        <f t="shared" si="2"/>
        <v>9.302665029096417</v>
      </c>
    </row>
    <row r="30" spans="2:18" ht="12.75">
      <c r="B30" s="19">
        <v>0.2708333333333333</v>
      </c>
      <c r="C30" s="19">
        <v>0.22916666666666666</v>
      </c>
      <c r="D30" s="8">
        <v>17.5</v>
      </c>
      <c r="E30" s="8">
        <v>82.5</v>
      </c>
      <c r="F30" s="16">
        <f>TAN(E30*PI()/180)</f>
        <v>7.5957541127251424</v>
      </c>
      <c r="H30" s="16">
        <f>F30*G8</f>
        <v>5.830597939383017</v>
      </c>
      <c r="I30" s="6">
        <f>DEGREES(ATAN(H30))</f>
        <v>80.2679450596971</v>
      </c>
      <c r="K30" s="16">
        <f>SIN(RADIANS(I30))</f>
        <v>0.9856090510467201</v>
      </c>
      <c r="L30" s="16">
        <f>J8/K30</f>
        <v>1.215172208534172</v>
      </c>
      <c r="M30" s="6">
        <f t="shared" si="1"/>
        <v>50.548057629934966</v>
      </c>
      <c r="O30" s="6">
        <f>N8/TAN(RADIANS(M30))</f>
        <v>0.8229286293555641</v>
      </c>
      <c r="Q30" s="16">
        <f>P19/TAN(RADIANS(M30))</f>
        <v>0.16458572587111284</v>
      </c>
      <c r="R30" s="6">
        <f t="shared" si="2"/>
        <v>9.473169294869566</v>
      </c>
    </row>
    <row r="31" spans="2:18" ht="12.75">
      <c r="B31" s="19">
        <v>0.2604166666666667</v>
      </c>
      <c r="C31" s="19">
        <v>0.23958333333333334</v>
      </c>
      <c r="D31" s="8">
        <v>17.75</v>
      </c>
      <c r="E31" s="8">
        <v>86.25</v>
      </c>
      <c r="F31" s="16">
        <f>TAN(E31*PI()/180)</f>
        <v>15.257051688265543</v>
      </c>
      <c r="H31" s="16">
        <f>F31*G8</f>
        <v>11.711507878543705</v>
      </c>
      <c r="I31" s="6">
        <f>DEGREES(ATAN(H31))</f>
        <v>85.11957449820771</v>
      </c>
      <c r="K31" s="16">
        <f>SIN(RADIANS(I31))</f>
        <v>0.996374419834925</v>
      </c>
      <c r="L31" s="16">
        <f>J8/K31</f>
        <v>1.2020428299535626</v>
      </c>
      <c r="M31" s="6">
        <f t="shared" si="1"/>
        <v>50.24235023280344</v>
      </c>
      <c r="O31" s="6">
        <f>N8/TAN(RADIANS(M31))</f>
        <v>0.8319171123366977</v>
      </c>
      <c r="Q31" s="16">
        <f>P19/TAN(RADIANS(M31))</f>
        <v>0.16638342246733956</v>
      </c>
      <c r="R31" s="6">
        <f t="shared" si="2"/>
        <v>9.577609723227546</v>
      </c>
    </row>
    <row r="32" spans="2:18" ht="12.75">
      <c r="B32" s="20">
        <v>0.25</v>
      </c>
      <c r="C32" s="20">
        <v>0.25</v>
      </c>
      <c r="D32" s="22">
        <v>18</v>
      </c>
      <c r="E32" s="22">
        <v>90</v>
      </c>
      <c r="F32" s="23">
        <f>TAN(E32*PI()/180)</f>
        <v>16324552277619072</v>
      </c>
      <c r="H32" s="23">
        <f>F32*G8</f>
        <v>12530934974814176</v>
      </c>
      <c r="I32" s="9">
        <f>DEGREES(ATAN(H32))</f>
        <v>90</v>
      </c>
      <c r="K32" s="23">
        <f>SIN(RADIANS(I32))</f>
        <v>1</v>
      </c>
      <c r="L32" s="23">
        <f>J8/K32</f>
        <v>1.1976847273117124</v>
      </c>
      <c r="M32" s="9">
        <f t="shared" si="1"/>
        <v>50.14000000000001</v>
      </c>
      <c r="O32" s="9">
        <f>N8/TAN(RADIANS(M32))</f>
        <v>0.8349442697199371</v>
      </c>
      <c r="Q32" s="23">
        <f>P19/TAN(RADIANS(M32))</f>
        <v>0.1669888539439874</v>
      </c>
      <c r="R32" s="9">
        <f t="shared" si="2"/>
        <v>9.612790572090747</v>
      </c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L. SABANSKI</dc:creator>
  <cp:keywords/>
  <dc:description/>
  <cp:lastModifiedBy>Carl Sabanski</cp:lastModifiedBy>
  <dcterms:created xsi:type="dcterms:W3CDTF">1999-03-07T17:55:58Z</dcterms:created>
  <dcterms:modified xsi:type="dcterms:W3CDTF">2004-11-30T03:03:50Z</dcterms:modified>
  <cp:category/>
  <cp:version/>
  <cp:contentType/>
  <cp:contentStatus/>
</cp:coreProperties>
</file>